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Convocar mañana\German Astete\09 Ejecucion Obra - German Astete\EXPEDIENTE TECNICO GERMAN ASTETE\04. Plan de Seguridad y Salud Ocupacional\"/>
    </mc:Choice>
  </mc:AlternateContent>
  <bookViews>
    <workbookView xWindow="105" yWindow="60" windowWidth="9225" windowHeight="11220" activeTab="1"/>
  </bookViews>
  <sheets>
    <sheet name="Hoja4" sheetId="4" r:id="rId1"/>
    <sheet name="costo v5" sheetId="5" r:id="rId2"/>
  </sheets>
  <calcPr calcId="152511"/>
</workbook>
</file>

<file path=xl/calcChain.xml><?xml version="1.0" encoding="utf-8"?>
<calcChain xmlns="http://schemas.openxmlformats.org/spreadsheetml/2006/main">
  <c r="G39" i="5" l="1"/>
  <c r="G32" i="5"/>
  <c r="I39" i="5" l="1"/>
  <c r="K4" i="5" l="1"/>
  <c r="K43" i="5" l="1"/>
  <c r="Q2" i="5"/>
  <c r="G41" i="5"/>
  <c r="G47" i="5" l="1"/>
  <c r="G46" i="5"/>
  <c r="H46" i="5"/>
  <c r="P3" i="5" l="1"/>
  <c r="E78" i="5" l="1"/>
  <c r="I51" i="5" l="1"/>
  <c r="I24" i="5" l="1"/>
  <c r="H28" i="5" l="1"/>
  <c r="H27" i="5" l="1"/>
  <c r="I38" i="5"/>
  <c r="I21" i="5"/>
  <c r="I17" i="5"/>
  <c r="I63" i="5"/>
  <c r="K61" i="5"/>
  <c r="M61" i="5" s="1"/>
  <c r="G61" i="5" s="1"/>
  <c r="H61" i="5"/>
  <c r="G59" i="5"/>
  <c r="I59" i="5" s="1"/>
  <c r="I58" i="5"/>
  <c r="G57" i="5"/>
  <c r="K56" i="5"/>
  <c r="H56" i="5"/>
  <c r="M55" i="5"/>
  <c r="G55" i="5" s="1"/>
  <c r="I55" i="5" s="1"/>
  <c r="K53" i="5"/>
  <c r="M53" i="5" s="1"/>
  <c r="G53" i="5" s="1"/>
  <c r="H53" i="5"/>
  <c r="I50" i="5"/>
  <c r="K49" i="5"/>
  <c r="M49" i="5" s="1"/>
  <c r="G49" i="5" s="1"/>
  <c r="I49" i="5" s="1"/>
  <c r="I48" i="5" s="1"/>
  <c r="I47" i="5"/>
  <c r="I46" i="5"/>
  <c r="I43" i="5"/>
  <c r="I42" i="5"/>
  <c r="I41" i="5"/>
  <c r="I31" i="5"/>
  <c r="I30" i="5"/>
  <c r="I29" i="5"/>
  <c r="K23" i="5"/>
  <c r="G23" i="5" s="1"/>
  <c r="H23" i="5"/>
  <c r="K20" i="5"/>
  <c r="H20" i="5"/>
  <c r="I20" i="5" s="1"/>
  <c r="K19" i="5"/>
  <c r="H19" i="5"/>
  <c r="K16" i="5"/>
  <c r="H16" i="5"/>
  <c r="Q15" i="5"/>
  <c r="K15" i="5"/>
  <c r="G10" i="5"/>
  <c r="G62" i="5" s="1"/>
  <c r="I62" i="5" s="1"/>
  <c r="I53" i="5" l="1"/>
  <c r="M56" i="5"/>
  <c r="G56" i="5" s="1"/>
  <c r="I56" i="5" s="1"/>
  <c r="M16" i="5"/>
  <c r="G16" i="5" s="1"/>
  <c r="I16" i="5" s="1"/>
  <c r="G15" i="5"/>
  <c r="I15" i="5" s="1"/>
  <c r="M19" i="5"/>
  <c r="G19" i="5" s="1"/>
  <c r="I19" i="5" s="1"/>
  <c r="I18" i="5" s="1"/>
  <c r="I23" i="5"/>
  <c r="I22" i="5" s="1"/>
  <c r="I52" i="5"/>
  <c r="I61" i="5"/>
  <c r="I60" i="5" s="1"/>
  <c r="G36" i="5"/>
  <c r="I36" i="5" s="1"/>
  <c r="I44" i="5"/>
  <c r="I32" i="5"/>
  <c r="L33" i="5"/>
  <c r="G33" i="5" s="1"/>
  <c r="G35" i="5"/>
  <c r="I35" i="5" s="1"/>
  <c r="G37" i="5"/>
  <c r="I37" i="5" s="1"/>
  <c r="I45" i="5"/>
  <c r="L26" i="5"/>
  <c r="G26" i="5" s="1"/>
  <c r="I14" i="5" l="1"/>
  <c r="I40" i="5"/>
  <c r="I26" i="5"/>
  <c r="G27" i="5"/>
  <c r="G34" i="5"/>
  <c r="I34" i="5" s="1"/>
  <c r="I33" i="5"/>
  <c r="G28" i="5" l="1"/>
  <c r="I28" i="5" s="1"/>
  <c r="I27" i="5"/>
  <c r="I25" i="5" s="1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35" i="4" l="1"/>
  <c r="H57" i="5" s="1"/>
  <c r="I57" i="5" s="1"/>
  <c r="I54" i="5" s="1"/>
  <c r="I64" i="5" s="1"/>
</calcChain>
</file>

<file path=xl/sharedStrings.xml><?xml version="1.0" encoding="utf-8"?>
<sst xmlns="http://schemas.openxmlformats.org/spreadsheetml/2006/main" count="161" uniqueCount="118">
  <si>
    <t xml:space="preserve">PROGRAMA DE INSPECCIONES PLANEADAS </t>
  </si>
  <si>
    <t>PROGRAMA DE INDUCCIÓN , CAPACITACIÓN Y ENTRENAMIENTO</t>
  </si>
  <si>
    <t>PROGRAMA DE REGISTRO, NOTIFICACIÓN E INVESTIGACIÓN DE ACCIDENTES</t>
  </si>
  <si>
    <t>PROGRAMA DE IDENTIFICACIÓN Y CONTROL DE RIESGO HIGIÉNICOS</t>
  </si>
  <si>
    <t>PROGRAMA DE MANTENIMIENTO PREVENTIVO DE MAQUINARIA Y EQUIPOS</t>
  </si>
  <si>
    <t>PLAN DE CONTINGENCIA</t>
  </si>
  <si>
    <t>MEDICIÓN Y SEGUIMIENTO DEL DESEMPEÑO Y MONITOREO EN SST</t>
  </si>
  <si>
    <t>Item</t>
  </si>
  <si>
    <t>Und.</t>
  </si>
  <si>
    <t>Cantidad</t>
  </si>
  <si>
    <t>Metrado</t>
  </si>
  <si>
    <t>Precio S/.</t>
  </si>
  <si>
    <t>Parcial S/.</t>
  </si>
  <si>
    <t>u</t>
  </si>
  <si>
    <t>glb</t>
  </si>
  <si>
    <t>puntos</t>
  </si>
  <si>
    <t>Implementación de botiquines</t>
  </si>
  <si>
    <t>Equipos extintores</t>
  </si>
  <si>
    <t>PROGRAMA DE MANEJO DE MATERIALES PELIGROSOS EN OBRA</t>
  </si>
  <si>
    <t>Meses</t>
  </si>
  <si>
    <t>01 dia ingeniero</t>
  </si>
  <si>
    <t>dia</t>
  </si>
  <si>
    <t>art. 33 Reg</t>
  </si>
  <si>
    <t>02 ing x 02 dias</t>
  </si>
  <si>
    <t xml:space="preserve">Dias /mes </t>
  </si>
  <si>
    <t>total dias</t>
  </si>
  <si>
    <t>Monitoreo de ruido ocupacional</t>
  </si>
  <si>
    <t>Actividades de control de ruido</t>
  </si>
  <si>
    <t>Actividades de control de gases</t>
  </si>
  <si>
    <t>trabajadores</t>
  </si>
  <si>
    <t>Actividades de control de polvo</t>
  </si>
  <si>
    <t>Tapones para ruido</t>
  </si>
  <si>
    <t>Respirador para gases</t>
  </si>
  <si>
    <t>Respirador para polvo</t>
  </si>
  <si>
    <t>el servicio incluye el muestreo</t>
  </si>
  <si>
    <t>Acondicionamiento de almacenes</t>
  </si>
  <si>
    <t>Inspector de seguridad - Inspecciones aleatorias de mantenimiento</t>
  </si>
  <si>
    <t>día</t>
  </si>
  <si>
    <t>frentes</t>
  </si>
  <si>
    <t>almacenes</t>
  </si>
  <si>
    <t>oficina</t>
  </si>
  <si>
    <t>extintores</t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</si>
  <si>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02 Paquetes de guantes quirúrgicos 01 Frasco de yodopovidoma 120 ml solución antiséptico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</si>
  <si>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Frasco de agua oxigenada mediano 120 ml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</si>
  <si>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Frasco de alcohol mediano 250 ml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</si>
  <si>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05 Paquetes de gasas esterilizadas de 10 cm X 10 cm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</si>
  <si>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08 Paquetes de apósitos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</si>
  <si>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Rollo de esparadrapo 5 cm X 4,5 m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</si>
  <si>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02 Rollos de venda elástica de 3 plg. X 5 yardas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</si>
  <si>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02 Rollos de venda elástica de 4 plg. X 5 yardas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</si>
  <si>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Paquete de algodón x 100 g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</si>
  <si>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Venda triangular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</si>
  <si>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10 paletas baja lengua (para entablillado de dedos)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</si>
  <si>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Frasco de solución de cloruro de sodi o al 9/1000 x 1 l (para lavado de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</si>
  <si>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heridas)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</si>
  <si>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02 Paquetes de gasa tipo jelonet (para quemaduras)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</si>
  <si>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02 Frascos de colirio de 10 ml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</si>
  <si>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Tijera punta roma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</si>
  <si>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Pinza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</si>
  <si>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Camilla rígida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</si>
  <si>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0"/>
        <color theme="1"/>
        <rFont val="Tahoma"/>
        <family val="2"/>
      </rPr>
      <t>01 Frazada.</t>
    </r>
  </si>
  <si>
    <t>precio</t>
  </si>
  <si>
    <t>unidad</t>
  </si>
  <si>
    <t>parcial</t>
  </si>
  <si>
    <t>mes</t>
  </si>
  <si>
    <t>Equipos de protección adicional</t>
  </si>
  <si>
    <t>Cascos</t>
  </si>
  <si>
    <t>Ropa de trabajo</t>
  </si>
  <si>
    <t>Lentes</t>
  </si>
  <si>
    <t>Zapatos de seguridad</t>
  </si>
  <si>
    <t>Supervisión de tareas críticas</t>
  </si>
  <si>
    <t>Encuestas al personal</t>
  </si>
  <si>
    <t>Auditoria Interna</t>
  </si>
  <si>
    <t>BOTIQUIN</t>
  </si>
  <si>
    <t>CONTROL OPERACIONAL</t>
  </si>
  <si>
    <t>m</t>
  </si>
  <si>
    <t>Trabajadores</t>
  </si>
  <si>
    <t>peon</t>
  </si>
  <si>
    <t>oficial</t>
  </si>
  <si>
    <t>operarios</t>
  </si>
  <si>
    <t>operadores maq</t>
  </si>
  <si>
    <t>capatces</t>
  </si>
  <si>
    <t>COSTO TOTAL PLAN DE SEGURIDAD</t>
  </si>
  <si>
    <t>COSTO DE IMPLEMENTACION DEL PLAN DE SEGURIDAD Y SALUD</t>
  </si>
  <si>
    <t>Malla de seguridad HDP DE 1M Limite de obra</t>
  </si>
  <si>
    <t>el servicio incluye el muestreo en 10% de trabajadores</t>
  </si>
  <si>
    <t>Tranquera Tipo Caballete</t>
  </si>
  <si>
    <t>Puentes de madera acceso peatonal</t>
  </si>
  <si>
    <t>Puente de madera acceso vehicular</t>
  </si>
  <si>
    <t>Ingenieros</t>
  </si>
  <si>
    <r>
      <t>Monitoreo de gases: CH</t>
    </r>
    <r>
      <rPr>
        <vertAlign val="subscript"/>
        <sz val="10"/>
        <color indexed="8"/>
        <rFont val="Arial Narrow"/>
        <family val="2"/>
      </rPr>
      <t>4</t>
    </r>
    <r>
      <rPr>
        <sz val="10"/>
        <color indexed="8"/>
        <rFont val="Arial Narrow"/>
        <family val="2"/>
      </rPr>
      <t>, H</t>
    </r>
    <r>
      <rPr>
        <vertAlign val="subscript"/>
        <sz val="10"/>
        <color indexed="8"/>
        <rFont val="Arial Narrow"/>
        <family val="2"/>
      </rPr>
      <t>2</t>
    </r>
    <r>
      <rPr>
        <sz val="10"/>
        <color indexed="8"/>
        <rFont val="Arial Narrow"/>
        <family val="2"/>
      </rPr>
      <t>S, O</t>
    </r>
    <r>
      <rPr>
        <vertAlign val="subscript"/>
        <sz val="10"/>
        <color indexed="8"/>
        <rFont val="Arial Narrow"/>
        <family val="2"/>
      </rPr>
      <t>2</t>
    </r>
    <r>
      <rPr>
        <sz val="10"/>
        <color indexed="8"/>
        <rFont val="Arial Narrow"/>
        <family val="2"/>
      </rPr>
      <t>, CO</t>
    </r>
  </si>
  <si>
    <t>Monitoreo de PM: Polvo respirable y Polvo Inhalable</t>
  </si>
  <si>
    <t>Cono fibra de vidrio fluorescente</t>
  </si>
  <si>
    <t>273mil</t>
  </si>
  <si>
    <t>Ingeniero de Seguridad - Inspecciones Planificadas</t>
  </si>
  <si>
    <t>Ingeniero de Seguridad - Inspecciones Inopinadas</t>
  </si>
  <si>
    <t>Charlas de Inducción</t>
  </si>
  <si>
    <t>Charlas de Capacitación y entrenamiento</t>
  </si>
  <si>
    <t>Registro de Capacitaciones: Útiles de escritorio</t>
  </si>
  <si>
    <t>Investigación de accidentes x comisión</t>
  </si>
  <si>
    <t>Cinta Plástica Señalizadora de seguridad</t>
  </si>
  <si>
    <t>Registro de materiales: Útiles de escritorio</t>
  </si>
  <si>
    <t>Charlas de capacitación en primero auxilios</t>
  </si>
  <si>
    <t>Registro de Inspecciones: Útiles de escritorio</t>
  </si>
  <si>
    <t>Letrero metálico 0.60 x 0.60 para desvío tránsito</t>
  </si>
  <si>
    <t>metros de zanja según TDR</t>
  </si>
  <si>
    <t>conex según TDR</t>
  </si>
  <si>
    <t>Incidencia: 02 metro de cinta de seguridad HDPE por cada metro de zanja abierta y 10 m de cinta HDPE por cada conexión de agua o desague.  Factor de reuso: 01</t>
  </si>
  <si>
    <t>Incidencia en zonas criticas: 01 cono de fibra cada 20 metros para desvios transitos. Factor de reuso: 02</t>
  </si>
  <si>
    <t>Incidencia: 01 puente cada 100 m de zanja abierta. Factor de reuso 02</t>
  </si>
  <si>
    <t>Incidencia: 01 Letrero de desvio cada 100 metros de zanja abierta: factor de reuso: 02</t>
  </si>
  <si>
    <t>Incidencia: 01 tranquera de desvio cada 200 metros de zanja abierta: factor de reuso: 02</t>
  </si>
  <si>
    <t>Incidencia: 01 puente de acceso vehicular cada 200 m de zanja abierta. Factor de reuso: 02</t>
  </si>
  <si>
    <t>424 conex</t>
  </si>
  <si>
    <t>metros de tub en conex. metradito</t>
  </si>
  <si>
    <t>Incidencia: 01 metro de cinta de seguridad amarilla por cada metro de zanja abierta y 5.42 m de cinta amarilla por cada conexión de agua o desague.  Factor de reuso: 01</t>
  </si>
  <si>
    <t>Servicio de telefonía celular: 04 equipos x 3 meses</t>
  </si>
  <si>
    <t>Examen médico de salud ocupacional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</si>
</sst>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-#,##0.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MS Sans Serif"/>
      <family val="2"/>
    </font>
    <font>
      <sz val="10"/>
      <color indexed="8"/>
      <name val="MS Sans Serif"/>
      <family val="2"/>
    </font>
    <font>
      <b/>
      <sz val="10"/>
      <color indexed="8"/>
      <name val="Arial Narrow"/>
      <family val="2"/>
    </font>
    <font>
      <sz val="10"/>
      <color indexed="8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theme="1"/>
      <name val="Tahoma"/>
      <family val="2"/>
    </font>
    <font>
      <sz val="10"/>
      <color theme="1"/>
      <name val="Book Antiqua"/>
      <family val="1"/>
    </font>
    <font>
      <sz val="7"/>
      <color theme="1"/>
      <name val="Times New Roman"/>
      <family val="1"/>
    </font>
    <font>
      <i/>
      <sz val="10"/>
      <color indexed="8"/>
      <name val="Arial Narrow"/>
      <family val="2"/>
    </font>
    <font>
      <vertAlign val="subscript"/>
      <sz val="10"/>
      <color indexed="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30">
    <xf numFmtId="0" fontId="0" fillId="0" borderId="0" xfId="0"/>
    <xf numFmtId="0" fontId="0" fillId="0" borderId="0" xfId="0"/>
    <xf numFmtId="0" fontId="0" fillId="0" borderId="1" xfId="0" applyBorder="1"/>
    <xf numFmtId="2" fontId="0" fillId="0" borderId="1" xfId="0" applyNumberFormat="1" applyBorder="1"/>
    <xf numFmtId="0" fontId="8" fillId="0" borderId="1" xfId="3" applyFont="1" applyFill="1" applyBorder="1" applyAlignment="1">
      <alignment vertical="center"/>
    </xf>
    <xf numFmtId="164" fontId="5" fillId="0" borderId="1" xfId="2" applyNumberFormat="1" applyFont="1" applyFill="1" applyBorder="1" applyAlignment="1">
      <alignment horizontal="right" vertical="center"/>
    </xf>
    <xf numFmtId="164" fontId="5" fillId="0" borderId="1" xfId="2" applyNumberFormat="1" applyFont="1" applyFill="1" applyBorder="1" applyAlignment="1">
      <alignment horizontal="left" vertical="center"/>
    </xf>
    <xf numFmtId="164" fontId="6" fillId="0" borderId="1" xfId="2" applyNumberFormat="1" applyFont="1" applyFill="1" applyBorder="1" applyAlignment="1">
      <alignment horizontal="right" vertical="center"/>
    </xf>
    <xf numFmtId="0" fontId="6" fillId="0" borderId="1" xfId="2" applyFont="1" applyFill="1" applyBorder="1" applyAlignment="1">
      <alignment vertical="center"/>
    </xf>
    <xf numFmtId="0" fontId="6" fillId="0" borderId="1" xfId="2" applyNumberFormat="1" applyFont="1" applyFill="1" applyBorder="1" applyAlignment="1" applyProtection="1">
      <alignment vertical="center" wrapText="1"/>
    </xf>
    <xf numFmtId="0" fontId="6" fillId="0" borderId="1" xfId="2" applyFont="1" applyBorder="1" applyAlignment="1">
      <alignment vertical="center"/>
    </xf>
    <xf numFmtId="164" fontId="5" fillId="0" borderId="1" xfId="2" applyNumberFormat="1" applyFont="1" applyBorder="1" applyAlignment="1">
      <alignment horizontal="right" vertical="center"/>
    </xf>
    <xf numFmtId="164" fontId="6" fillId="0" borderId="1" xfId="2" applyNumberFormat="1" applyFont="1" applyBorder="1" applyAlignment="1">
      <alignment horizontal="right" vertical="center"/>
    </xf>
    <xf numFmtId="0" fontId="6" fillId="0" borderId="1" xfId="2" applyFont="1" applyBorder="1" applyAlignment="1">
      <alignment vertical="center" wrapText="1"/>
    </xf>
    <xf numFmtId="164" fontId="7" fillId="0" borderId="1" xfId="2" applyNumberFormat="1" applyFont="1" applyBorder="1" applyAlignment="1">
      <alignment horizontal="right" vertical="center"/>
    </xf>
    <xf numFmtId="164" fontId="5" fillId="0" borderId="1" xfId="2" applyNumberFormat="1" applyFont="1" applyFill="1" applyBorder="1" applyAlignment="1" applyProtection="1">
      <alignment horizontal="right"/>
    </xf>
    <xf numFmtId="0" fontId="3" fillId="2" borderId="1" xfId="2" applyNumberFormat="1" applyFont="1" applyFill="1" applyBorder="1" applyAlignment="1" applyProtection="1"/>
    <xf numFmtId="0" fontId="5" fillId="2" borderId="1" xfId="2" applyFont="1" applyFill="1" applyBorder="1" applyAlignment="1">
      <alignment vertical="center"/>
    </xf>
    <xf numFmtId="0" fontId="5" fillId="2" borderId="1" xfId="2" applyFont="1" applyFill="1" applyBorder="1" applyAlignment="1">
      <alignment horizontal="center" vertical="center"/>
    </xf>
    <xf numFmtId="2" fontId="1" fillId="0" borderId="1" xfId="0" applyNumberFormat="1" applyFont="1" applyBorder="1"/>
    <xf numFmtId="164" fontId="6" fillId="0" borderId="0" xfId="2" applyNumberFormat="1" applyFont="1" applyFill="1" applyBorder="1" applyAlignment="1">
      <alignment horizontal="right" vertical="center"/>
    </xf>
    <xf numFmtId="164" fontId="6" fillId="0" borderId="3" xfId="2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justify"/>
    </xf>
    <xf numFmtId="0" fontId="0" fillId="0" borderId="1" xfId="0" applyBorder="1" applyAlignment="1">
      <alignment horizontal="center"/>
    </xf>
    <xf numFmtId="0" fontId="0" fillId="3" borderId="0" xfId="0" applyFill="1"/>
    <xf numFmtId="0" fontId="12" fillId="0" borderId="1" xfId="2" applyFont="1" applyFill="1" applyBorder="1" applyAlignment="1">
      <alignment vertical="center"/>
    </xf>
    <xf numFmtId="0" fontId="0" fillId="0" borderId="2" xfId="0" applyBorder="1" applyAlignment="1">
      <alignment horizontal="center"/>
    </xf>
    <xf numFmtId="0" fontId="5" fillId="0" borderId="1" xfId="2" applyFont="1" applyBorder="1" applyAlignment="1">
      <alignment vertical="center"/>
    </xf>
    <xf numFmtId="0" fontId="5" fillId="0" borderId="1" xfId="2" applyFont="1" applyFill="1" applyBorder="1" applyAlignment="1">
      <alignment vertical="center"/>
    </xf>
    <xf numFmtId="0" fontId="1" fillId="0" borderId="1" xfId="0" applyFont="1" applyBorder="1" applyAlignment="1">
      <alignment horizontal="center"/>
    </xf>
  </cellXfs>
  <cellStyles count="6">
    <cellStyle name="Normal" xfId="0" builtinId="0"/>
    <cellStyle name="Normal 2" xfId="2"/>
    <cellStyle name="Normal 2 2" xfId="1"/>
    <cellStyle name="Normal 3" xfId="3"/>
    <cellStyle name="Normal 5" xfId="4"/>
    <cellStyle name="Normal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4:F35"/>
  <sheetViews>
    <sheetView workbookViewId="0">
      <selection activeCell="C41" sqref="C41"/>
    </sheetView>
  </sheetViews>
  <sheetFormatPr baseColWidth="10" defaultRowHeight="15" x14ac:dyDescent="0.25"/>
  <cols>
    <col min="3" max="3" width="49" customWidth="1"/>
    <col min="4" max="4" width="9" customWidth="1"/>
    <col min="5" max="5" width="8.7109375" customWidth="1"/>
  </cols>
  <sheetData>
    <row r="14" spans="3:6" x14ac:dyDescent="0.25">
      <c r="C14" s="26" t="s">
        <v>73</v>
      </c>
      <c r="D14" s="26"/>
      <c r="E14" s="26"/>
      <c r="F14" s="26"/>
    </row>
    <row r="15" spans="3:6" x14ac:dyDescent="0.25">
      <c r="C15" s="2"/>
      <c r="D15" s="2" t="s">
        <v>62</v>
      </c>
      <c r="E15" s="2" t="s">
        <v>61</v>
      </c>
      <c r="F15" s="2" t="s">
        <v>63</v>
      </c>
    </row>
    <row r="16" spans="3:6" ht="15" customHeight="1" x14ac:dyDescent="0.25">
      <c r="C16" s="22" t="s">
        <v>42</v>
      </c>
      <c r="D16" s="2"/>
      <c r="E16" s="2"/>
      <c r="F16" s="2"/>
    </row>
    <row r="17" spans="3:6" ht="15" customHeight="1" x14ac:dyDescent="0.25">
      <c r="C17" s="22" t="s">
        <v>43</v>
      </c>
      <c r="D17" s="23">
        <v>1</v>
      </c>
      <c r="E17" s="3">
        <v>5</v>
      </c>
      <c r="F17" s="3">
        <f>E17*D17</f>
        <v>5</v>
      </c>
    </row>
    <row r="18" spans="3:6" ht="15" customHeight="1" x14ac:dyDescent="0.25">
      <c r="C18" s="22" t="s">
        <v>44</v>
      </c>
      <c r="D18" s="23">
        <v>1</v>
      </c>
      <c r="E18" s="3">
        <v>8</v>
      </c>
      <c r="F18" s="3">
        <f t="shared" ref="F18:F34" si="0">E18*D18</f>
        <v>8</v>
      </c>
    </row>
    <row r="19" spans="3:6" ht="15" customHeight="1" x14ac:dyDescent="0.25">
      <c r="C19" s="22" t="s">
        <v>45</v>
      </c>
      <c r="D19" s="23">
        <v>5</v>
      </c>
      <c r="E19" s="3">
        <v>5</v>
      </c>
      <c r="F19" s="3">
        <f t="shared" si="0"/>
        <v>25</v>
      </c>
    </row>
    <row r="20" spans="3:6" ht="15" customHeight="1" x14ac:dyDescent="0.25">
      <c r="C20" s="22" t="s">
        <v>46</v>
      </c>
      <c r="D20" s="23">
        <v>8</v>
      </c>
      <c r="E20" s="3">
        <v>10</v>
      </c>
      <c r="F20" s="3">
        <f t="shared" si="0"/>
        <v>80</v>
      </c>
    </row>
    <row r="21" spans="3:6" ht="15" customHeight="1" x14ac:dyDescent="0.25">
      <c r="C21" s="22" t="s">
        <v>47</v>
      </c>
      <c r="D21" s="23">
        <v>1</v>
      </c>
      <c r="E21" s="3">
        <v>5</v>
      </c>
      <c r="F21" s="3">
        <f t="shared" si="0"/>
        <v>5</v>
      </c>
    </row>
    <row r="22" spans="3:6" ht="15" customHeight="1" x14ac:dyDescent="0.25">
      <c r="C22" s="22" t="s">
        <v>48</v>
      </c>
      <c r="D22" s="23">
        <v>2</v>
      </c>
      <c r="E22" s="3">
        <v>5</v>
      </c>
      <c r="F22" s="3">
        <f t="shared" si="0"/>
        <v>10</v>
      </c>
    </row>
    <row r="23" spans="3:6" ht="15" customHeight="1" x14ac:dyDescent="0.25">
      <c r="C23" s="22" t="s">
        <v>49</v>
      </c>
      <c r="D23" s="23">
        <v>2</v>
      </c>
      <c r="E23" s="3">
        <v>6</v>
      </c>
      <c r="F23" s="3">
        <f t="shared" si="0"/>
        <v>12</v>
      </c>
    </row>
    <row r="24" spans="3:6" ht="15" customHeight="1" x14ac:dyDescent="0.25">
      <c r="C24" s="22" t="s">
        <v>50</v>
      </c>
      <c r="D24" s="23">
        <v>1</v>
      </c>
      <c r="E24" s="3">
        <v>8</v>
      </c>
      <c r="F24" s="3">
        <f t="shared" si="0"/>
        <v>8</v>
      </c>
    </row>
    <row r="25" spans="3:6" ht="15" customHeight="1" x14ac:dyDescent="0.25">
      <c r="C25" s="22" t="s">
        <v>51</v>
      </c>
      <c r="D25" s="23">
        <v>1</v>
      </c>
      <c r="E25" s="3">
        <v>10</v>
      </c>
      <c r="F25" s="3">
        <f t="shared" si="0"/>
        <v>10</v>
      </c>
    </row>
    <row r="26" spans="3:6" ht="15" customHeight="1" x14ac:dyDescent="0.25">
      <c r="C26" s="22" t="s">
        <v>52</v>
      </c>
      <c r="D26" s="23">
        <v>10</v>
      </c>
      <c r="E26" s="3">
        <v>0.5</v>
      </c>
      <c r="F26" s="3">
        <f t="shared" si="0"/>
        <v>5</v>
      </c>
    </row>
    <row r="27" spans="3:6" ht="15" customHeight="1" x14ac:dyDescent="0.25">
      <c r="C27" s="22" t="s">
        <v>53</v>
      </c>
      <c r="D27" s="23"/>
      <c r="E27" s="3"/>
      <c r="F27" s="3">
        <f t="shared" si="0"/>
        <v>0</v>
      </c>
    </row>
    <row r="28" spans="3:6" ht="15" customHeight="1" x14ac:dyDescent="0.25">
      <c r="C28" s="22" t="s">
        <v>54</v>
      </c>
      <c r="D28" s="23"/>
      <c r="E28" s="3"/>
      <c r="F28" s="3">
        <f t="shared" si="0"/>
        <v>0</v>
      </c>
    </row>
    <row r="29" spans="3:6" ht="15" customHeight="1" x14ac:dyDescent="0.25">
      <c r="C29" s="22" t="s">
        <v>55</v>
      </c>
      <c r="D29" s="23">
        <v>2</v>
      </c>
      <c r="E29" s="3">
        <v>20</v>
      </c>
      <c r="F29" s="3">
        <f t="shared" si="0"/>
        <v>40</v>
      </c>
    </row>
    <row r="30" spans="3:6" ht="15" customHeight="1" x14ac:dyDescent="0.25">
      <c r="C30" s="22" t="s">
        <v>56</v>
      </c>
      <c r="D30" s="23">
        <v>2</v>
      </c>
      <c r="E30" s="3">
        <v>10</v>
      </c>
      <c r="F30" s="3">
        <f t="shared" si="0"/>
        <v>20</v>
      </c>
    </row>
    <row r="31" spans="3:6" ht="15" customHeight="1" x14ac:dyDescent="0.25">
      <c r="C31" s="22" t="s">
        <v>57</v>
      </c>
      <c r="D31" s="23">
        <v>1</v>
      </c>
      <c r="E31" s="3">
        <v>6</v>
      </c>
      <c r="F31" s="3">
        <f t="shared" si="0"/>
        <v>6</v>
      </c>
    </row>
    <row r="32" spans="3:6" ht="15" customHeight="1" x14ac:dyDescent="0.25">
      <c r="C32" s="22" t="s">
        <v>58</v>
      </c>
      <c r="D32" s="23">
        <v>1</v>
      </c>
      <c r="E32" s="3">
        <v>5</v>
      </c>
      <c r="F32" s="3">
        <f t="shared" si="0"/>
        <v>5</v>
      </c>
    </row>
    <row r="33" spans="3:6" ht="15" customHeight="1" x14ac:dyDescent="0.25">
      <c r="C33" s="22" t="s">
        <v>59</v>
      </c>
      <c r="D33" s="23">
        <v>1</v>
      </c>
      <c r="E33" s="3">
        <v>150</v>
      </c>
      <c r="F33" s="3">
        <f t="shared" si="0"/>
        <v>150</v>
      </c>
    </row>
    <row r="34" spans="3:6" ht="15" customHeight="1" x14ac:dyDescent="0.25">
      <c r="C34" s="22" t="s">
        <v>60</v>
      </c>
      <c r="D34" s="23">
        <v>1</v>
      </c>
      <c r="E34" s="3">
        <v>80</v>
      </c>
      <c r="F34" s="3">
        <f t="shared" si="0"/>
        <v>80</v>
      </c>
    </row>
    <row r="35" spans="3:6" x14ac:dyDescent="0.25">
      <c r="C35" s="2"/>
      <c r="D35" s="2"/>
      <c r="E35" s="3"/>
      <c r="F35" s="19">
        <f>SUM(F17:F34)</f>
        <v>469</v>
      </c>
    </row>
  </sheetData>
  <mergeCells count="1">
    <mergeCell ref="C14:F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78"/>
  <sheetViews>
    <sheetView tabSelected="1" topLeftCell="C1" zoomScale="85" zoomScaleNormal="85" workbookViewId="0">
      <selection activeCell="C72" sqref="A72:XFD78"/>
    </sheetView>
  </sheetViews>
  <sheetFormatPr baseColWidth="10" defaultRowHeight="15" x14ac:dyDescent="0.25"/>
  <cols>
    <col min="1" max="2" width="0" style="1" hidden="1" customWidth="1"/>
    <col min="3" max="3" width="11.42578125" style="1"/>
    <col min="4" max="4" width="43.140625" style="1" customWidth="1"/>
    <col min="5" max="5" width="9" style="1" customWidth="1"/>
    <col min="6" max="6" width="10.85546875" style="1" hidden="1" customWidth="1"/>
    <col min="7" max="7" width="9.28515625" style="1" customWidth="1"/>
    <col min="8" max="8" width="10.85546875" style="1" customWidth="1"/>
    <col min="9" max="9" width="12.7109375" style="1" customWidth="1"/>
    <col min="10" max="10" width="9.7109375" style="1" hidden="1" customWidth="1"/>
    <col min="11" max="17" width="0" style="1" hidden="1" customWidth="1"/>
    <col min="18" max="16384" width="11.42578125" style="1"/>
  </cols>
  <sheetData>
    <row r="2" spans="1:17" hidden="1" x14ac:dyDescent="0.25">
      <c r="J2" s="1" t="s">
        <v>113</v>
      </c>
      <c r="K2" s="1">
        <v>2297</v>
      </c>
      <c r="L2" s="1" t="s">
        <v>114</v>
      </c>
      <c r="N2" s="1" t="s">
        <v>106</v>
      </c>
      <c r="Q2" s="1">
        <f>K2/424</f>
        <v>5.4174528301886795</v>
      </c>
    </row>
    <row r="3" spans="1:17" hidden="1" x14ac:dyDescent="0.25">
      <c r="G3" s="1" t="s">
        <v>76</v>
      </c>
      <c r="K3" s="24">
        <v>3795</v>
      </c>
      <c r="L3" s="1" t="s">
        <v>105</v>
      </c>
      <c r="O3" s="1">
        <v>120</v>
      </c>
      <c r="P3" s="1">
        <f>K3/O3</f>
        <v>31.625</v>
      </c>
    </row>
    <row r="4" spans="1:17" hidden="1" x14ac:dyDescent="0.25">
      <c r="G4" s="1">
        <v>3</v>
      </c>
      <c r="H4" s="1" t="s">
        <v>89</v>
      </c>
      <c r="K4" s="24">
        <f>SUM(K2:K3)</f>
        <v>6092</v>
      </c>
    </row>
    <row r="5" spans="1:17" hidden="1" x14ac:dyDescent="0.25">
      <c r="G5" s="1">
        <v>20</v>
      </c>
      <c r="H5" s="1" t="s">
        <v>77</v>
      </c>
    </row>
    <row r="6" spans="1:17" hidden="1" x14ac:dyDescent="0.25">
      <c r="G6" s="1">
        <v>3</v>
      </c>
      <c r="H6" s="1" t="s">
        <v>78</v>
      </c>
      <c r="K6" s="1">
        <v>2</v>
      </c>
      <c r="L6" s="1" t="s">
        <v>38</v>
      </c>
    </row>
    <row r="7" spans="1:17" hidden="1" x14ac:dyDescent="0.25">
      <c r="H7" s="1" t="s">
        <v>79</v>
      </c>
      <c r="K7" s="1">
        <v>1</v>
      </c>
      <c r="L7" s="1" t="s">
        <v>39</v>
      </c>
    </row>
    <row r="8" spans="1:17" hidden="1" x14ac:dyDescent="0.25">
      <c r="H8" s="1" t="s">
        <v>80</v>
      </c>
      <c r="K8" s="1">
        <v>1</v>
      </c>
      <c r="L8" s="1" t="s">
        <v>40</v>
      </c>
    </row>
    <row r="9" spans="1:17" hidden="1" x14ac:dyDescent="0.25">
      <c r="H9" s="1" t="s">
        <v>81</v>
      </c>
      <c r="K9" s="1">
        <v>4</v>
      </c>
      <c r="L9" s="1" t="s">
        <v>41</v>
      </c>
    </row>
    <row r="10" spans="1:17" hidden="1" x14ac:dyDescent="0.25">
      <c r="G10" s="1">
        <f>SUM(G4:G9)</f>
        <v>26</v>
      </c>
    </row>
    <row r="12" spans="1:17" x14ac:dyDescent="0.25">
      <c r="D12" s="29" t="s">
        <v>83</v>
      </c>
      <c r="E12" s="29"/>
      <c r="F12" s="29"/>
      <c r="G12" s="29"/>
      <c r="H12" s="29"/>
      <c r="I12" s="29"/>
      <c r="K12" s="1" t="s">
        <v>19</v>
      </c>
      <c r="L12" s="1" t="s">
        <v>24</v>
      </c>
      <c r="M12" s="1" t="s">
        <v>25</v>
      </c>
    </row>
    <row r="13" spans="1:17" x14ac:dyDescent="0.25">
      <c r="D13" s="16" t="s">
        <v>7</v>
      </c>
      <c r="E13" s="17" t="s">
        <v>8</v>
      </c>
      <c r="F13" s="17" t="s">
        <v>9</v>
      </c>
      <c r="G13" s="18" t="s">
        <v>10</v>
      </c>
      <c r="H13" s="18" t="s">
        <v>11</v>
      </c>
      <c r="I13" s="18" t="s">
        <v>12</v>
      </c>
      <c r="K13" s="1">
        <v>3</v>
      </c>
    </row>
    <row r="14" spans="1:17" x14ac:dyDescent="0.25">
      <c r="A14" s="1">
        <v>1</v>
      </c>
      <c r="D14" s="27" t="s">
        <v>0</v>
      </c>
      <c r="E14" s="27"/>
      <c r="F14" s="27"/>
      <c r="G14" s="27"/>
      <c r="H14" s="27"/>
      <c r="I14" s="15">
        <f>SUM(I15:I17)</f>
        <v>2580</v>
      </c>
    </row>
    <row r="15" spans="1:17" x14ac:dyDescent="0.25">
      <c r="D15" s="13" t="s">
        <v>94</v>
      </c>
      <c r="E15" s="10" t="s">
        <v>21</v>
      </c>
      <c r="F15" s="10">
        <v>1</v>
      </c>
      <c r="G15" s="12">
        <f>M15</f>
        <v>5</v>
      </c>
      <c r="H15" s="12">
        <v>260</v>
      </c>
      <c r="I15" s="12">
        <f>H15*G15</f>
        <v>1300</v>
      </c>
      <c r="K15" s="1">
        <f>K13</f>
        <v>3</v>
      </c>
      <c r="L15" s="20">
        <v>2</v>
      </c>
      <c r="M15" s="1">
        <v>5</v>
      </c>
      <c r="O15" s="1" t="s">
        <v>20</v>
      </c>
      <c r="Q15" s="1">
        <f>6500/25</f>
        <v>260</v>
      </c>
    </row>
    <row r="16" spans="1:17" x14ac:dyDescent="0.25">
      <c r="D16" s="13" t="s">
        <v>95</v>
      </c>
      <c r="E16" s="10" t="s">
        <v>13</v>
      </c>
      <c r="F16" s="10">
        <v>1</v>
      </c>
      <c r="G16" s="12">
        <f>M16</f>
        <v>3</v>
      </c>
      <c r="H16" s="12">
        <f>H15</f>
        <v>260</v>
      </c>
      <c r="I16" s="12">
        <f>H16*G16</f>
        <v>780</v>
      </c>
      <c r="K16" s="1">
        <f>K13</f>
        <v>3</v>
      </c>
      <c r="L16" s="20">
        <v>1</v>
      </c>
      <c r="M16" s="1">
        <f>ROUND(L16*K16,0)</f>
        <v>3</v>
      </c>
      <c r="O16" s="1" t="s">
        <v>20</v>
      </c>
    </row>
    <row r="17" spans="1:15" x14ac:dyDescent="0.25">
      <c r="B17" s="1" t="s">
        <v>22</v>
      </c>
      <c r="D17" s="13" t="s">
        <v>103</v>
      </c>
      <c r="E17" s="10" t="s">
        <v>14</v>
      </c>
      <c r="F17" s="10">
        <v>1</v>
      </c>
      <c r="G17" s="12">
        <v>1</v>
      </c>
      <c r="H17" s="12">
        <v>500</v>
      </c>
      <c r="I17" s="12">
        <f>H17*G17</f>
        <v>500</v>
      </c>
    </row>
    <row r="18" spans="1:15" x14ac:dyDescent="0.25">
      <c r="A18" s="1">
        <v>2</v>
      </c>
      <c r="D18" s="27" t="s">
        <v>1</v>
      </c>
      <c r="E18" s="27"/>
      <c r="F18" s="27"/>
      <c r="G18" s="27"/>
      <c r="H18" s="27"/>
      <c r="I18" s="11">
        <f>SUM(I19:I21)</f>
        <v>2840</v>
      </c>
    </row>
    <row r="19" spans="1:15" x14ac:dyDescent="0.25">
      <c r="D19" s="10" t="s">
        <v>96</v>
      </c>
      <c r="E19" s="10" t="s">
        <v>21</v>
      </c>
      <c r="F19" s="10">
        <v>1</v>
      </c>
      <c r="G19" s="14">
        <f>M19</f>
        <v>3</v>
      </c>
      <c r="H19" s="14">
        <f>H15</f>
        <v>260</v>
      </c>
      <c r="I19" s="12">
        <f>H19*G19</f>
        <v>780</v>
      </c>
      <c r="K19" s="1">
        <f>K13</f>
        <v>3</v>
      </c>
      <c r="L19" s="1">
        <v>1</v>
      </c>
      <c r="M19" s="1">
        <f>ROUND(L19*K19,0)</f>
        <v>3</v>
      </c>
      <c r="O19" s="1" t="s">
        <v>20</v>
      </c>
    </row>
    <row r="20" spans="1:15" x14ac:dyDescent="0.25">
      <c r="D20" s="10" t="s">
        <v>97</v>
      </c>
      <c r="E20" s="10" t="s">
        <v>21</v>
      </c>
      <c r="F20" s="10">
        <v>1</v>
      </c>
      <c r="G20" s="14">
        <v>6</v>
      </c>
      <c r="H20" s="14">
        <f>H15</f>
        <v>260</v>
      </c>
      <c r="I20" s="12">
        <f>H20*G20</f>
        <v>1560</v>
      </c>
      <c r="K20" s="1">
        <f>K13</f>
        <v>3</v>
      </c>
      <c r="L20" s="1">
        <v>4</v>
      </c>
      <c r="M20" s="1">
        <v>8</v>
      </c>
      <c r="O20" s="1" t="s">
        <v>20</v>
      </c>
    </row>
    <row r="21" spans="1:15" x14ac:dyDescent="0.25">
      <c r="B21" s="1" t="s">
        <v>22</v>
      </c>
      <c r="D21" s="10" t="s">
        <v>98</v>
      </c>
      <c r="E21" s="10" t="s">
        <v>14</v>
      </c>
      <c r="F21" s="10">
        <v>1</v>
      </c>
      <c r="G21" s="12">
        <v>1</v>
      </c>
      <c r="H21" s="12">
        <v>500</v>
      </c>
      <c r="I21" s="12">
        <f>H21*G21</f>
        <v>500</v>
      </c>
    </row>
    <row r="22" spans="1:15" x14ac:dyDescent="0.25">
      <c r="A22" s="1">
        <v>3</v>
      </c>
      <c r="D22" s="27" t="s">
        <v>2</v>
      </c>
      <c r="E22" s="27"/>
      <c r="F22" s="27"/>
      <c r="G22" s="27"/>
      <c r="H22" s="27"/>
      <c r="I22" s="11">
        <f>SUM(I23:I24)</f>
        <v>2580</v>
      </c>
    </row>
    <row r="23" spans="1:15" x14ac:dyDescent="0.25">
      <c r="D23" s="10" t="s">
        <v>99</v>
      </c>
      <c r="E23" s="10" t="s">
        <v>21</v>
      </c>
      <c r="F23" s="10">
        <v>1</v>
      </c>
      <c r="G23" s="14">
        <f>M23</f>
        <v>8</v>
      </c>
      <c r="H23" s="14">
        <f>H15</f>
        <v>260</v>
      </c>
      <c r="I23" s="12">
        <f>H23*G23</f>
        <v>2080</v>
      </c>
      <c r="K23" s="1">
        <f>K13</f>
        <v>3</v>
      </c>
      <c r="L23" s="1">
        <v>4</v>
      </c>
      <c r="M23" s="1">
        <v>8</v>
      </c>
      <c r="O23" s="1" t="s">
        <v>23</v>
      </c>
    </row>
    <row r="24" spans="1:15" x14ac:dyDescent="0.25">
      <c r="B24" s="1" t="s">
        <v>22</v>
      </c>
      <c r="D24" s="10" t="s">
        <v>98</v>
      </c>
      <c r="E24" s="10" t="s">
        <v>14</v>
      </c>
      <c r="F24" s="10">
        <v>1</v>
      </c>
      <c r="G24" s="12">
        <v>1</v>
      </c>
      <c r="H24" s="12">
        <v>500</v>
      </c>
      <c r="I24" s="12">
        <f>H24*G24</f>
        <v>500</v>
      </c>
    </row>
    <row r="25" spans="1:15" x14ac:dyDescent="0.25">
      <c r="A25" s="1">
        <v>4</v>
      </c>
      <c r="D25" s="27" t="s">
        <v>3</v>
      </c>
      <c r="E25" s="27"/>
      <c r="F25" s="27"/>
      <c r="G25" s="27"/>
      <c r="H25" s="27"/>
      <c r="I25" s="11">
        <f>SUM(I26:I39)</f>
        <v>14851</v>
      </c>
      <c r="K25" s="1" t="s">
        <v>29</v>
      </c>
    </row>
    <row r="26" spans="1:15" x14ac:dyDescent="0.25">
      <c r="D26" s="10" t="s">
        <v>26</v>
      </c>
      <c r="E26" s="10" t="s">
        <v>15</v>
      </c>
      <c r="F26" s="10">
        <v>1</v>
      </c>
      <c r="G26" s="12">
        <f>L26</f>
        <v>3</v>
      </c>
      <c r="H26" s="12">
        <v>80</v>
      </c>
      <c r="I26" s="12">
        <f>H26*G26</f>
        <v>240</v>
      </c>
      <c r="K26" s="21">
        <v>26</v>
      </c>
      <c r="L26" s="1">
        <f>ROUND(K26*0.1,0)</f>
        <v>3</v>
      </c>
      <c r="N26" s="1" t="s">
        <v>85</v>
      </c>
    </row>
    <row r="27" spans="1:15" ht="15.75" x14ac:dyDescent="0.25">
      <c r="D27" s="10" t="s">
        <v>90</v>
      </c>
      <c r="E27" s="10" t="s">
        <v>15</v>
      </c>
      <c r="F27" s="10">
        <v>1</v>
      </c>
      <c r="G27" s="12">
        <f>G26</f>
        <v>3</v>
      </c>
      <c r="H27" s="12">
        <f>50*3.1</f>
        <v>155</v>
      </c>
      <c r="I27" s="12">
        <f>H27*G27</f>
        <v>465</v>
      </c>
    </row>
    <row r="28" spans="1:15" x14ac:dyDescent="0.25">
      <c r="D28" s="13" t="s">
        <v>91</v>
      </c>
      <c r="E28" s="10" t="s">
        <v>15</v>
      </c>
      <c r="F28" s="10">
        <v>1</v>
      </c>
      <c r="G28" s="12">
        <f>G27</f>
        <v>3</v>
      </c>
      <c r="H28" s="12">
        <f>60*3.1*2</f>
        <v>372</v>
      </c>
      <c r="I28" s="12">
        <f>H28*G28</f>
        <v>1116</v>
      </c>
    </row>
    <row r="29" spans="1:15" x14ac:dyDescent="0.25">
      <c r="D29" s="13" t="s">
        <v>27</v>
      </c>
      <c r="E29" s="10" t="s">
        <v>14</v>
      </c>
      <c r="F29" s="10"/>
      <c r="G29" s="12">
        <v>1</v>
      </c>
      <c r="H29" s="12">
        <v>1200</v>
      </c>
      <c r="I29" s="12">
        <f t="shared" ref="I29:I37" si="0">H29*G29</f>
        <v>1200</v>
      </c>
    </row>
    <row r="30" spans="1:15" x14ac:dyDescent="0.25">
      <c r="D30" s="13" t="s">
        <v>30</v>
      </c>
      <c r="E30" s="10" t="s">
        <v>14</v>
      </c>
      <c r="F30" s="10"/>
      <c r="G30" s="12">
        <v>1</v>
      </c>
      <c r="H30" s="12">
        <v>1200</v>
      </c>
      <c r="I30" s="12">
        <f t="shared" si="0"/>
        <v>1200</v>
      </c>
    </row>
    <row r="31" spans="1:15" x14ac:dyDescent="0.25">
      <c r="D31" s="13" t="s">
        <v>28</v>
      </c>
      <c r="E31" s="10" t="s">
        <v>14</v>
      </c>
      <c r="F31" s="10"/>
      <c r="G31" s="12">
        <v>1</v>
      </c>
      <c r="H31" s="12">
        <v>1200</v>
      </c>
      <c r="I31" s="12">
        <f t="shared" si="0"/>
        <v>1200</v>
      </c>
    </row>
    <row r="32" spans="1:15" x14ac:dyDescent="0.25">
      <c r="D32" s="13" t="s">
        <v>31</v>
      </c>
      <c r="E32" s="10" t="s">
        <v>13</v>
      </c>
      <c r="F32" s="10"/>
      <c r="G32" s="12">
        <f>K26</f>
        <v>26</v>
      </c>
      <c r="H32" s="12">
        <v>3</v>
      </c>
      <c r="I32" s="12">
        <f t="shared" si="0"/>
        <v>78</v>
      </c>
    </row>
    <row r="33" spans="1:14" x14ac:dyDescent="0.25">
      <c r="D33" s="13" t="s">
        <v>32</v>
      </c>
      <c r="E33" s="10" t="s">
        <v>13</v>
      </c>
      <c r="F33" s="10"/>
      <c r="G33" s="12">
        <f>L33</f>
        <v>3</v>
      </c>
      <c r="H33" s="12">
        <v>210</v>
      </c>
      <c r="I33" s="12">
        <f t="shared" si="0"/>
        <v>630</v>
      </c>
      <c r="K33" s="21">
        <v>26</v>
      </c>
      <c r="L33" s="1">
        <f>ROUND(K33*0.1,0)</f>
        <v>3</v>
      </c>
      <c r="N33" s="1" t="s">
        <v>34</v>
      </c>
    </row>
    <row r="34" spans="1:14" x14ac:dyDescent="0.25">
      <c r="D34" s="13" t="s">
        <v>33</v>
      </c>
      <c r="E34" s="10" t="s">
        <v>13</v>
      </c>
      <c r="F34" s="10"/>
      <c r="G34" s="12">
        <f>G33</f>
        <v>3</v>
      </c>
      <c r="H34" s="12">
        <v>210</v>
      </c>
      <c r="I34" s="12">
        <f t="shared" si="0"/>
        <v>630</v>
      </c>
    </row>
    <row r="35" spans="1:14" x14ac:dyDescent="0.25">
      <c r="D35" s="13" t="s">
        <v>66</v>
      </c>
      <c r="E35" s="10" t="s">
        <v>13</v>
      </c>
      <c r="F35" s="10"/>
      <c r="G35" s="12">
        <f>K26</f>
        <v>26</v>
      </c>
      <c r="H35" s="12">
        <v>15</v>
      </c>
      <c r="I35" s="12">
        <f t="shared" si="0"/>
        <v>390</v>
      </c>
    </row>
    <row r="36" spans="1:14" x14ac:dyDescent="0.25">
      <c r="D36" s="13" t="s">
        <v>68</v>
      </c>
      <c r="E36" s="10" t="s">
        <v>13</v>
      </c>
      <c r="F36" s="10"/>
      <c r="G36" s="12">
        <f>K26</f>
        <v>26</v>
      </c>
      <c r="H36" s="12">
        <v>12</v>
      </c>
      <c r="I36" s="12">
        <f t="shared" si="0"/>
        <v>312</v>
      </c>
    </row>
    <row r="37" spans="1:14" x14ac:dyDescent="0.25">
      <c r="D37" s="13" t="s">
        <v>69</v>
      </c>
      <c r="E37" s="10" t="s">
        <v>13</v>
      </c>
      <c r="F37" s="10"/>
      <c r="G37" s="12">
        <f>K26</f>
        <v>26</v>
      </c>
      <c r="H37" s="12">
        <v>65</v>
      </c>
      <c r="I37" s="12">
        <f t="shared" si="0"/>
        <v>1690</v>
      </c>
    </row>
    <row r="38" spans="1:14" x14ac:dyDescent="0.25">
      <c r="B38" s="1" t="s">
        <v>22</v>
      </c>
      <c r="D38" s="10" t="s">
        <v>98</v>
      </c>
      <c r="E38" s="10" t="s">
        <v>14</v>
      </c>
      <c r="F38" s="10">
        <v>1</v>
      </c>
      <c r="G38" s="12">
        <v>1</v>
      </c>
      <c r="H38" s="12">
        <v>500</v>
      </c>
      <c r="I38" s="12">
        <f>H38*G38</f>
        <v>500</v>
      </c>
    </row>
    <row r="39" spans="1:14" x14ac:dyDescent="0.25">
      <c r="D39" s="10" t="s">
        <v>117</v>
      </c>
      <c r="E39" s="10" t="s">
        <v>8</v>
      </c>
      <c r="F39" s="10"/>
      <c r="G39" s="12">
        <f>K33</f>
        <v>26</v>
      </c>
      <c r="H39" s="12">
        <v>200</v>
      </c>
      <c r="I39" s="12">
        <f>H39*G39</f>
        <v>5200</v>
      </c>
    </row>
    <row r="40" spans="1:14" x14ac:dyDescent="0.25">
      <c r="D40" s="27" t="s">
        <v>74</v>
      </c>
      <c r="E40" s="27"/>
      <c r="F40" s="27"/>
      <c r="G40" s="27"/>
      <c r="H40" s="27"/>
      <c r="I40" s="5">
        <f>SUM(I41:I47)</f>
        <v>11369.999999999998</v>
      </c>
    </row>
    <row r="41" spans="1:14" x14ac:dyDescent="0.25">
      <c r="D41" s="25" t="s">
        <v>100</v>
      </c>
      <c r="E41" s="8" t="s">
        <v>75</v>
      </c>
      <c r="F41" s="8"/>
      <c r="G41" s="7">
        <f>G42*0.5</f>
        <v>1750</v>
      </c>
      <c r="H41" s="7">
        <v>0.72</v>
      </c>
      <c r="I41" s="7">
        <f t="shared" ref="I41:I47" si="1">H41*G41</f>
        <v>1260</v>
      </c>
      <c r="M41" s="1" t="s">
        <v>115</v>
      </c>
    </row>
    <row r="42" spans="1:14" x14ac:dyDescent="0.25">
      <c r="D42" s="25" t="s">
        <v>84</v>
      </c>
      <c r="E42" s="8" t="s">
        <v>75</v>
      </c>
      <c r="F42" s="8"/>
      <c r="G42" s="7">
        <v>3500</v>
      </c>
      <c r="H42" s="7">
        <v>1.1499999999999999</v>
      </c>
      <c r="I42" s="7">
        <f t="shared" si="1"/>
        <v>4024.9999999999995</v>
      </c>
      <c r="M42" s="1" t="s">
        <v>107</v>
      </c>
    </row>
    <row r="43" spans="1:14" x14ac:dyDescent="0.25">
      <c r="D43" s="8" t="s">
        <v>92</v>
      </c>
      <c r="E43" s="8" t="s">
        <v>75</v>
      </c>
      <c r="F43" s="8"/>
      <c r="G43" s="7">
        <v>35</v>
      </c>
      <c r="H43" s="7">
        <v>5.0199999999999996</v>
      </c>
      <c r="I43" s="7">
        <f t="shared" si="1"/>
        <v>175.7</v>
      </c>
      <c r="K43" s="1">
        <f>K3/2</f>
        <v>1897.5</v>
      </c>
      <c r="M43" s="1" t="s">
        <v>108</v>
      </c>
    </row>
    <row r="44" spans="1:14" x14ac:dyDescent="0.25">
      <c r="D44" s="25" t="s">
        <v>87</v>
      </c>
      <c r="E44" s="8" t="s">
        <v>13</v>
      </c>
      <c r="F44" s="8"/>
      <c r="G44" s="7">
        <v>10</v>
      </c>
      <c r="H44" s="7">
        <v>31.89</v>
      </c>
      <c r="I44" s="7">
        <f t="shared" si="1"/>
        <v>318.89999999999998</v>
      </c>
      <c r="M44" s="1" t="s">
        <v>109</v>
      </c>
    </row>
    <row r="45" spans="1:14" x14ac:dyDescent="0.25">
      <c r="D45" s="25" t="s">
        <v>88</v>
      </c>
      <c r="E45" s="8" t="s">
        <v>13</v>
      </c>
      <c r="F45" s="8"/>
      <c r="G45" s="7">
        <v>2</v>
      </c>
      <c r="H45" s="7">
        <v>2500</v>
      </c>
      <c r="I45" s="7">
        <f t="shared" si="1"/>
        <v>5000</v>
      </c>
      <c r="M45" s="1" t="s">
        <v>112</v>
      </c>
    </row>
    <row r="46" spans="1:14" x14ac:dyDescent="0.25">
      <c r="D46" s="8" t="s">
        <v>104</v>
      </c>
      <c r="E46" s="8" t="s">
        <v>13</v>
      </c>
      <c r="F46" s="8"/>
      <c r="G46" s="7">
        <f>ROUND(K3/(100*2),0)</f>
        <v>19</v>
      </c>
      <c r="H46" s="7">
        <f>ROUND(K3/400,0)</f>
        <v>9</v>
      </c>
      <c r="I46" s="7">
        <f t="shared" si="1"/>
        <v>171</v>
      </c>
      <c r="M46" s="1" t="s">
        <v>110</v>
      </c>
    </row>
    <row r="47" spans="1:14" x14ac:dyDescent="0.25">
      <c r="D47" s="25" t="s">
        <v>86</v>
      </c>
      <c r="E47" s="8" t="s">
        <v>13</v>
      </c>
      <c r="F47" s="8"/>
      <c r="G47" s="7">
        <f>ROUND(K3/(200*2),0)</f>
        <v>9</v>
      </c>
      <c r="H47" s="7">
        <v>46.6</v>
      </c>
      <c r="I47" s="7">
        <f t="shared" si="1"/>
        <v>419.40000000000003</v>
      </c>
      <c r="M47" s="1" t="s">
        <v>111</v>
      </c>
    </row>
    <row r="48" spans="1:14" x14ac:dyDescent="0.25">
      <c r="A48" s="1">
        <v>5</v>
      </c>
      <c r="D48" s="27" t="s">
        <v>18</v>
      </c>
      <c r="E48" s="27"/>
      <c r="F48" s="27"/>
      <c r="G48" s="27"/>
      <c r="H48" s="27"/>
      <c r="I48" s="11">
        <f>SUM(I49:I51)</f>
        <v>4560</v>
      </c>
    </row>
    <row r="49" spans="1:13" x14ac:dyDescent="0.25">
      <c r="D49" s="10" t="s">
        <v>97</v>
      </c>
      <c r="E49" s="10" t="s">
        <v>15</v>
      </c>
      <c r="F49" s="10">
        <v>1</v>
      </c>
      <c r="G49" s="12">
        <f>M49</f>
        <v>6</v>
      </c>
      <c r="H49" s="12">
        <v>260</v>
      </c>
      <c r="I49" s="12">
        <f>H49*G49</f>
        <v>1560</v>
      </c>
      <c r="K49" s="21">
        <f>K13</f>
        <v>3</v>
      </c>
      <c r="L49" s="21">
        <v>2</v>
      </c>
      <c r="M49" s="1">
        <f>L49*K49</f>
        <v>6</v>
      </c>
    </row>
    <row r="50" spans="1:13" x14ac:dyDescent="0.25">
      <c r="D50" s="8" t="s">
        <v>35</v>
      </c>
      <c r="E50" s="8" t="s">
        <v>14</v>
      </c>
      <c r="F50" s="10">
        <v>1</v>
      </c>
      <c r="G50" s="7">
        <v>1</v>
      </c>
      <c r="H50" s="7">
        <v>2500</v>
      </c>
      <c r="I50" s="12">
        <f>H50*G50</f>
        <v>2500</v>
      </c>
    </row>
    <row r="51" spans="1:13" x14ac:dyDescent="0.25">
      <c r="D51" s="8" t="s">
        <v>101</v>
      </c>
      <c r="E51" s="8" t="s">
        <v>14</v>
      </c>
      <c r="F51" s="10">
        <v>1</v>
      </c>
      <c r="G51" s="7">
        <v>1</v>
      </c>
      <c r="H51" s="7">
        <v>500</v>
      </c>
      <c r="I51" s="12">
        <f>H51*G51</f>
        <v>500</v>
      </c>
    </row>
    <row r="52" spans="1:13" x14ac:dyDescent="0.25">
      <c r="A52" s="1">
        <v>6</v>
      </c>
      <c r="D52" s="28" t="s">
        <v>4</v>
      </c>
      <c r="E52" s="28"/>
      <c r="F52" s="28"/>
      <c r="G52" s="28"/>
      <c r="H52" s="28"/>
      <c r="I52" s="5">
        <f>SUM(I53)</f>
        <v>1560</v>
      </c>
    </row>
    <row r="53" spans="1:13" ht="25.5" x14ac:dyDescent="0.25">
      <c r="D53" s="9" t="s">
        <v>36</v>
      </c>
      <c r="E53" s="8" t="s">
        <v>37</v>
      </c>
      <c r="F53" s="8">
        <v>1</v>
      </c>
      <c r="G53" s="8">
        <f>M53</f>
        <v>12</v>
      </c>
      <c r="H53" s="7">
        <f>H15/2</f>
        <v>130</v>
      </c>
      <c r="I53" s="7">
        <f>H53*G53</f>
        <v>1560</v>
      </c>
      <c r="K53" s="1">
        <f>K13</f>
        <v>3</v>
      </c>
      <c r="L53" s="1">
        <v>4</v>
      </c>
      <c r="M53" s="1">
        <f>L53*K53</f>
        <v>12</v>
      </c>
    </row>
    <row r="54" spans="1:13" x14ac:dyDescent="0.25">
      <c r="A54" s="1">
        <v>7</v>
      </c>
      <c r="D54" s="28" t="s">
        <v>5</v>
      </c>
      <c r="E54" s="28"/>
      <c r="F54" s="28"/>
      <c r="G54" s="28"/>
      <c r="H54" s="28"/>
      <c r="I54" s="5">
        <f>SUM(I55:I59)</f>
        <v>4718</v>
      </c>
    </row>
    <row r="55" spans="1:13" x14ac:dyDescent="0.25">
      <c r="D55" s="8" t="s">
        <v>116</v>
      </c>
      <c r="E55" s="8" t="s">
        <v>64</v>
      </c>
      <c r="F55" s="8"/>
      <c r="G55" s="7">
        <f>M55</f>
        <v>12</v>
      </c>
      <c r="H55" s="7">
        <v>100</v>
      </c>
      <c r="I55" s="7">
        <f>H55*G55</f>
        <v>1200</v>
      </c>
      <c r="K55" s="1">
        <v>3</v>
      </c>
      <c r="L55" s="1">
        <v>4</v>
      </c>
      <c r="M55" s="1">
        <f>L55*K55</f>
        <v>12</v>
      </c>
    </row>
    <row r="56" spans="1:13" x14ac:dyDescent="0.25">
      <c r="D56" s="8" t="s">
        <v>102</v>
      </c>
      <c r="E56" s="8" t="s">
        <v>37</v>
      </c>
      <c r="F56" s="8">
        <v>1</v>
      </c>
      <c r="G56" s="7">
        <f>M56</f>
        <v>3</v>
      </c>
      <c r="H56" s="7">
        <f>H15</f>
        <v>260</v>
      </c>
      <c r="I56" s="7">
        <f>H56*G56</f>
        <v>780</v>
      </c>
      <c r="K56" s="1">
        <f>K13</f>
        <v>3</v>
      </c>
      <c r="L56" s="20">
        <v>1</v>
      </c>
      <c r="M56" s="1">
        <f>ROUND(L56*K56,0)</f>
        <v>3</v>
      </c>
    </row>
    <row r="57" spans="1:13" x14ac:dyDescent="0.25">
      <c r="D57" s="8" t="s">
        <v>16</v>
      </c>
      <c r="E57" s="8" t="s">
        <v>13</v>
      </c>
      <c r="F57" s="8">
        <v>1</v>
      </c>
      <c r="G57" s="7">
        <f>K6</f>
        <v>2</v>
      </c>
      <c r="H57" s="7">
        <f>Hoja4!F35</f>
        <v>469</v>
      </c>
      <c r="I57" s="7">
        <f>H57*G57</f>
        <v>938</v>
      </c>
    </row>
    <row r="58" spans="1:13" x14ac:dyDescent="0.25">
      <c r="D58" s="8" t="s">
        <v>65</v>
      </c>
      <c r="E58" s="8" t="s">
        <v>14</v>
      </c>
      <c r="F58" s="8">
        <v>1</v>
      </c>
      <c r="G58" s="7">
        <v>1</v>
      </c>
      <c r="H58" s="7">
        <v>1200</v>
      </c>
      <c r="I58" s="7">
        <f>H58*G58</f>
        <v>1200</v>
      </c>
    </row>
    <row r="59" spans="1:13" x14ac:dyDescent="0.25">
      <c r="D59" s="8" t="s">
        <v>17</v>
      </c>
      <c r="E59" s="8" t="s">
        <v>13</v>
      </c>
      <c r="F59" s="8">
        <v>1</v>
      </c>
      <c r="G59" s="7">
        <f>K9</f>
        <v>4</v>
      </c>
      <c r="H59" s="7">
        <v>150</v>
      </c>
      <c r="I59" s="7">
        <f>H59*G59</f>
        <v>600</v>
      </c>
    </row>
    <row r="60" spans="1:13" x14ac:dyDescent="0.25">
      <c r="A60" s="1">
        <v>8</v>
      </c>
      <c r="D60" s="28" t="s">
        <v>6</v>
      </c>
      <c r="E60" s="28"/>
      <c r="F60" s="28"/>
      <c r="G60" s="28"/>
      <c r="H60" s="28"/>
      <c r="I60" s="5">
        <f>SUM(I61:I63)</f>
        <v>4719</v>
      </c>
    </row>
    <row r="61" spans="1:13" x14ac:dyDescent="0.25">
      <c r="D61" s="8" t="s">
        <v>70</v>
      </c>
      <c r="E61" s="8" t="s">
        <v>37</v>
      </c>
      <c r="F61" s="8">
        <v>1</v>
      </c>
      <c r="G61" s="7">
        <f>M61</f>
        <v>6</v>
      </c>
      <c r="H61" s="7">
        <f>H15</f>
        <v>260</v>
      </c>
      <c r="I61" s="7">
        <f>H61*G61</f>
        <v>1560</v>
      </c>
      <c r="K61" s="21">
        <f>K13</f>
        <v>3</v>
      </c>
      <c r="L61" s="21">
        <v>2</v>
      </c>
      <c r="M61" s="1">
        <f>L61*K61</f>
        <v>6</v>
      </c>
    </row>
    <row r="62" spans="1:13" x14ac:dyDescent="0.25">
      <c r="D62" s="8" t="s">
        <v>71</v>
      </c>
      <c r="E62" s="8" t="s">
        <v>13</v>
      </c>
      <c r="F62" s="8">
        <v>1</v>
      </c>
      <c r="G62" s="7">
        <f>K26</f>
        <v>26</v>
      </c>
      <c r="H62" s="7">
        <v>5</v>
      </c>
      <c r="I62" s="7">
        <f>H62*G62</f>
        <v>130</v>
      </c>
    </row>
    <row r="63" spans="1:13" x14ac:dyDescent="0.25">
      <c r="D63" s="8" t="s">
        <v>72</v>
      </c>
      <c r="E63" s="8" t="s">
        <v>14</v>
      </c>
      <c r="F63" s="8">
        <v>1</v>
      </c>
      <c r="G63" s="7">
        <v>1</v>
      </c>
      <c r="H63" s="7">
        <v>3029</v>
      </c>
      <c r="I63" s="7">
        <f>H63*G63</f>
        <v>3029</v>
      </c>
    </row>
    <row r="64" spans="1:13" x14ac:dyDescent="0.25">
      <c r="D64" s="4" t="s">
        <v>82</v>
      </c>
      <c r="E64" s="6"/>
      <c r="F64" s="6"/>
      <c r="G64" s="6"/>
      <c r="H64" s="6"/>
      <c r="I64" s="5">
        <f>I14+I18+I22+I25+I40+I48+I52+I54+I60</f>
        <v>49778</v>
      </c>
      <c r="K64" s="1" t="s">
        <v>93</v>
      </c>
      <c r="L64" s="1">
        <v>42939</v>
      </c>
    </row>
    <row r="72" spans="4:5" hidden="1" x14ac:dyDescent="0.25">
      <c r="D72" s="1" t="s">
        <v>67</v>
      </c>
    </row>
    <row r="73" spans="4:5" hidden="1" x14ac:dyDescent="0.25"/>
    <row r="74" spans="4:5" hidden="1" x14ac:dyDescent="0.25"/>
    <row r="75" spans="4:5" hidden="1" x14ac:dyDescent="0.25">
      <c r="E75" s="1">
        <v>12199.51</v>
      </c>
    </row>
    <row r="76" spans="4:5" hidden="1" x14ac:dyDescent="0.25">
      <c r="E76" s="1">
        <v>7.98</v>
      </c>
    </row>
    <row r="77" spans="4:5" hidden="1" x14ac:dyDescent="0.25">
      <c r="E77" s="1">
        <v>252.48</v>
      </c>
    </row>
    <row r="78" spans="4:5" hidden="1" x14ac:dyDescent="0.25">
      <c r="E78" s="1">
        <f>SUM(E75:E77)</f>
        <v>12459.97</v>
      </c>
    </row>
  </sheetData>
  <mergeCells count="10">
    <mergeCell ref="D48:H48"/>
    <mergeCell ref="D52:H52"/>
    <mergeCell ref="D54:H54"/>
    <mergeCell ref="D60:H60"/>
    <mergeCell ref="D12:I12"/>
    <mergeCell ref="D14:H14"/>
    <mergeCell ref="D18:H18"/>
    <mergeCell ref="D22:H22"/>
    <mergeCell ref="D25:H25"/>
    <mergeCell ref="D40:H40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Hoja4</vt:lpstr>
      <vt:lpstr>costo v5</vt:lpstr>
    </vt:vector>
  </TitlesOfParts>
  <Company>Luffi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Usuario</cp:lastModifiedBy>
  <cp:lastPrinted>2014-07-03T16:42:01Z</cp:lastPrinted>
  <dcterms:created xsi:type="dcterms:W3CDTF">2014-07-02T19:59:06Z</dcterms:created>
  <dcterms:modified xsi:type="dcterms:W3CDTF">2018-02-11T03:56:58Z</dcterms:modified>
</cp:coreProperties>
</file>